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bookViews>
    <workbookView xWindow="0" yWindow="0" windowWidth="20490" windowHeight="7245" tabRatio="766"/>
  </bookViews>
  <sheets>
    <sheet name="C and biomass calculation" sheetId="1" r:id="rId1"/>
    <sheet name="Species list" sheetId="2" r:id="rId2"/>
    <sheet name="Equations" sheetId="3" r:id="rId3"/>
    <sheet name="Coeficients" sheetId="6" r:id="rId4"/>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6" i="3"/>
  <c r="E6" s="1"/>
  <c r="D5"/>
  <c r="E5" s="1"/>
  <c r="A6"/>
  <c r="A5"/>
  <c r="A4"/>
  <c r="D4"/>
  <c r="E4" s="1"/>
  <c r="B6"/>
  <c r="B5"/>
  <c r="B4"/>
  <c r="C4"/>
  <c r="C6"/>
  <c r="M6" l="1"/>
  <c r="L6"/>
  <c r="O4"/>
  <c r="L4"/>
  <c r="N4"/>
  <c r="M4"/>
  <c r="O6"/>
  <c r="N6"/>
  <c r="C5"/>
  <c r="L5" l="1"/>
  <c r="N5"/>
  <c r="O5"/>
  <c r="M5"/>
  <c r="F6"/>
  <c r="G6" s="1"/>
  <c r="I6" s="1"/>
  <c r="H6" l="1"/>
  <c r="F7" i="1" s="1"/>
  <c r="E7"/>
  <c r="F4" i="3"/>
  <c r="G4" s="1"/>
  <c r="F5"/>
  <c r="J6"/>
  <c r="H4" l="1"/>
  <c r="F5" i="1" s="1"/>
  <c r="I4" i="3"/>
  <c r="J4" s="1"/>
  <c r="G7" i="1"/>
  <c r="K6" i="3"/>
  <c r="H7" i="1" s="1"/>
  <c r="E5"/>
  <c r="G5" i="3"/>
  <c r="I5" s="1"/>
  <c r="K4" l="1"/>
  <c r="H5" i="1" s="1"/>
  <c r="G5"/>
  <c r="J5" i="3"/>
  <c r="H5"/>
  <c r="F6" i="1" s="1"/>
  <c r="E6"/>
  <c r="G6" l="1"/>
  <c r="K5" i="3"/>
  <c r="H6" i="1" s="1"/>
</calcChain>
</file>

<file path=xl/sharedStrings.xml><?xml version="1.0" encoding="utf-8"?>
<sst xmlns="http://schemas.openxmlformats.org/spreadsheetml/2006/main" count="75" uniqueCount="52">
  <si>
    <t>Tree species</t>
  </si>
  <si>
    <t>Hazel (Corylus avellana)</t>
  </si>
  <si>
    <t>Beech (Fagus sylvatica)</t>
  </si>
  <si>
    <t>Birch (Betula pendula)</t>
  </si>
  <si>
    <t>Lime (Tilia cordata)</t>
  </si>
  <si>
    <t>Oak (Quercus robur)</t>
  </si>
  <si>
    <t>Species</t>
  </si>
  <si>
    <t>Species Group</t>
  </si>
  <si>
    <t>Group</t>
  </si>
  <si>
    <t>Circ</t>
  </si>
  <si>
    <t>Dia</t>
  </si>
  <si>
    <t>TotAboveBio</t>
  </si>
  <si>
    <t>B0</t>
  </si>
  <si>
    <t>B1</t>
  </si>
  <si>
    <t>RESULTS</t>
  </si>
  <si>
    <t>YOUR DATA</t>
  </si>
  <si>
    <t xml:space="preserve">Tree name </t>
  </si>
  <si>
    <t>Aboveground Carbon Storage (g C)</t>
  </si>
  <si>
    <t>click to choose from a list</t>
  </si>
  <si>
    <t>Tree name</t>
  </si>
  <si>
    <t>name</t>
  </si>
  <si>
    <t>species</t>
  </si>
  <si>
    <t>Circumference (cm)</t>
  </si>
  <si>
    <t>Diameter (cm)</t>
  </si>
  <si>
    <t>Total Aboveground Biomass(kg)</t>
  </si>
  <si>
    <t>Coefficients for Aboveground Biomass</t>
  </si>
  <si>
    <t>Coefficients for Coarse Roots</t>
    <phoneticPr fontId="0" type="noConversion"/>
  </si>
  <si>
    <t>RootBio</t>
    <phoneticPr fontId="0" type="noConversion"/>
  </si>
  <si>
    <t>SpeciesGroup</t>
  </si>
  <si>
    <t xml:space="preserve">Low wood density </t>
  </si>
  <si>
    <t>Medium wood density</t>
  </si>
  <si>
    <t>High wood density</t>
  </si>
  <si>
    <t>Total Aboveground Biomass(g)</t>
  </si>
  <si>
    <t>Carbon</t>
    <phoneticPr fontId="8" type="noConversion"/>
  </si>
  <si>
    <t>Calculated Biomass and Carbon Values</t>
  </si>
  <si>
    <t>Data imported from C and biomass calculation</t>
  </si>
  <si>
    <t>Allometric equation coefficients imported from Coeficients tab</t>
  </si>
  <si>
    <t>Species group</t>
  </si>
  <si>
    <t xml:space="preserve">Circumference: </t>
  </si>
  <si>
    <t>Legend</t>
  </si>
  <si>
    <t>Tree species:</t>
  </si>
  <si>
    <t xml:space="preserve">Tree name: </t>
  </si>
  <si>
    <t>Enter the name of your tree or its number.</t>
  </si>
  <si>
    <t xml:space="preserve">Choose from a list of tree species that will open, when you click on the field. </t>
  </si>
  <si>
    <t xml:space="preserve">Enter tree circumference in centimeters. The tree circumference should be measured at brest hight (1.35m measured from the highest point of ground at the base of the tree). If your tree is “badly behaving”, follow instructions in the picture below.  </t>
  </si>
  <si>
    <t>Sour cherry (Prunus cerasus)</t>
  </si>
  <si>
    <t xml:space="preserve"> Total Biomass (g)</t>
  </si>
  <si>
    <t>Total Carbon Storage (g C)</t>
  </si>
  <si>
    <t>Total Biomass (g)</t>
  </si>
  <si>
    <t>TotBio</t>
  </si>
  <si>
    <t>Coarse Root Biomass (g)</t>
  </si>
  <si>
    <t xml:space="preserve"> Aboveground Biomass (g)</t>
  </si>
</sst>
</file>

<file path=xl/styles.xml><?xml version="1.0" encoding="utf-8"?>
<styleSheet xmlns="http://schemas.openxmlformats.org/spreadsheetml/2006/main">
  <numFmts count="1">
    <numFmt numFmtId="164" formatCode="0.0000"/>
  </numFmts>
  <fonts count="16">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3E3E3E"/>
      <name val="Calibri"/>
      <family val="2"/>
      <charset val="238"/>
      <scheme val="minor"/>
    </font>
    <font>
      <b/>
      <sz val="14"/>
      <name val="Calibri"/>
      <family val="2"/>
      <charset val="238"/>
    </font>
    <font>
      <sz val="14"/>
      <name val="Calibri"/>
      <family val="2"/>
      <charset val="238"/>
    </font>
    <font>
      <b/>
      <sz val="11"/>
      <name val="Calibri"/>
      <family val="2"/>
      <charset val="238"/>
      <scheme val="minor"/>
    </font>
    <font>
      <b/>
      <sz val="14"/>
      <color theme="1"/>
      <name val="Calibri"/>
      <family val="2"/>
      <charset val="238"/>
      <scheme val="minor"/>
    </font>
    <font>
      <u/>
      <sz val="11"/>
      <color theme="10"/>
      <name val="Calibri"/>
      <family val="2"/>
      <scheme val="minor"/>
    </font>
    <font>
      <b/>
      <sz val="14"/>
      <name val="Calibri"/>
    </font>
    <font>
      <sz val="14"/>
      <name val="Calibri"/>
    </font>
    <font>
      <b/>
      <u/>
      <sz val="11"/>
      <color theme="1"/>
      <name val="Calibri"/>
      <family val="2"/>
      <charset val="238"/>
      <scheme val="minor"/>
    </font>
    <font>
      <sz val="12"/>
      <name val="Calibri"/>
      <family val="2"/>
    </font>
    <font>
      <sz val="12"/>
      <color theme="1"/>
      <name val="Calibri"/>
      <family val="2"/>
      <scheme val="minor"/>
    </font>
    <font>
      <sz val="14"/>
      <color theme="1"/>
      <name val="Calibri"/>
      <family val="2"/>
      <charset val="238"/>
      <scheme val="minor"/>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66"/>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87">
    <xf numFmtId="0" fontId="0" fillId="0" borderId="0" xfId="0"/>
    <xf numFmtId="0" fontId="0" fillId="3" borderId="0" xfId="0" applyFill="1"/>
    <xf numFmtId="0" fontId="3" fillId="3" borderId="10" xfId="0" applyFont="1" applyFill="1" applyBorder="1" applyAlignment="1">
      <alignment horizontal="center" vertical="center"/>
    </xf>
    <xf numFmtId="0" fontId="7" fillId="3" borderId="10" xfId="0" applyFont="1" applyFill="1" applyBorder="1" applyAlignment="1">
      <alignment horizontal="center" vertical="center" wrapText="1"/>
    </xf>
    <xf numFmtId="0" fontId="0" fillId="0" borderId="0" xfId="0" applyAlignment="1">
      <alignment wrapText="1"/>
    </xf>
    <xf numFmtId="0" fontId="5" fillId="0" borderId="10" xfId="0" applyFont="1" applyBorder="1" applyAlignment="1">
      <alignment wrapText="1"/>
    </xf>
    <xf numFmtId="0" fontId="6" fillId="0" borderId="0" xfId="0" applyFont="1" applyBorder="1" applyAlignment="1">
      <alignment vertical="center"/>
    </xf>
    <xf numFmtId="0" fontId="5" fillId="0" borderId="5" xfId="0" applyFont="1" applyBorder="1" applyAlignment="1">
      <alignment horizontal="center" vertical="center" wrapText="1"/>
    </xf>
    <xf numFmtId="0" fontId="6" fillId="0" borderId="0" xfId="0" applyFont="1" applyBorder="1" applyAlignment="1">
      <alignment vertical="center" wrapText="1"/>
    </xf>
    <xf numFmtId="2" fontId="6" fillId="0" borderId="10" xfId="0" applyNumberFormat="1" applyFont="1" applyFill="1" applyBorder="1" applyAlignment="1">
      <alignment horizontal="center" vertical="center"/>
    </xf>
    <xf numFmtId="4" fontId="11" fillId="0" borderId="11" xfId="0" applyNumberFormat="1" applyFont="1" applyFill="1" applyBorder="1" applyAlignment="1">
      <alignment horizontal="center" vertical="center"/>
    </xf>
    <xf numFmtId="2" fontId="6" fillId="0" borderId="9" xfId="0" applyNumberFormat="1"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1" fontId="0" fillId="3" borderId="10" xfId="0" applyNumberFormat="1" applyFill="1" applyBorder="1"/>
    <xf numFmtId="0" fontId="12" fillId="3" borderId="0" xfId="0" applyFont="1" applyFill="1"/>
    <xf numFmtId="0" fontId="0" fillId="3" borderId="0" xfId="0" applyFill="1" applyAlignment="1">
      <alignment vertical="top"/>
    </xf>
    <xf numFmtId="0" fontId="9" fillId="0" borderId="0" xfId="1" applyAlignment="1">
      <alignment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NumberFormat="1" applyProtection="1">
      <protection locked="0"/>
    </xf>
    <xf numFmtId="0" fontId="4" fillId="0" borderId="0" xfId="0" applyNumberFormat="1" applyFont="1" applyProtection="1">
      <protection locked="0"/>
    </xf>
    <xf numFmtId="49" fontId="3" fillId="0" borderId="10" xfId="0" applyNumberFormat="1" applyFont="1" applyBorder="1" applyProtection="1">
      <protection locked="0"/>
    </xf>
    <xf numFmtId="49" fontId="0" fillId="0" borderId="10" xfId="0" applyNumberFormat="1" applyBorder="1" applyProtection="1">
      <protection locked="0"/>
    </xf>
    <xf numFmtId="49" fontId="2" fillId="0" borderId="10" xfId="0" applyNumberFormat="1" applyFont="1" applyBorder="1" applyProtection="1">
      <protection locked="0"/>
    </xf>
    <xf numFmtId="49" fontId="4" fillId="0" borderId="10" xfId="0" applyNumberFormat="1" applyFont="1" applyBorder="1" applyProtection="1">
      <protection locked="0"/>
    </xf>
    <xf numFmtId="0" fontId="13" fillId="0" borderId="0" xfId="0" applyFont="1" applyAlignment="1">
      <alignment wrapText="1"/>
    </xf>
    <xf numFmtId="0" fontId="13" fillId="0" borderId="11" xfId="0" applyFont="1" applyBorder="1" applyAlignment="1">
      <alignment wrapText="1"/>
    </xf>
    <xf numFmtId="0" fontId="13" fillId="0" borderId="12" xfId="0" applyFont="1" applyBorder="1" applyAlignment="1">
      <alignment wrapText="1"/>
    </xf>
    <xf numFmtId="0" fontId="14" fillId="0" borderId="0" xfId="0" applyFont="1" applyAlignment="1">
      <alignment wrapText="1"/>
    </xf>
    <xf numFmtId="49" fontId="5" fillId="0" borderId="10" xfId="0" applyNumberFormat="1" applyFont="1" applyBorder="1" applyAlignment="1" applyProtection="1">
      <alignment wrapText="1"/>
      <protection locked="0"/>
    </xf>
    <xf numFmtId="49" fontId="6" fillId="0" borderId="10" xfId="0" applyNumberFormat="1" applyFont="1" applyBorder="1" applyAlignment="1" applyProtection="1">
      <alignment wrapText="1"/>
      <protection locked="0"/>
    </xf>
    <xf numFmtId="164" fontId="15" fillId="0" borderId="10" xfId="0" applyNumberFormat="1" applyFont="1" applyBorder="1" applyAlignment="1" applyProtection="1">
      <alignment wrapText="1"/>
      <protection locked="0"/>
    </xf>
    <xf numFmtId="0" fontId="5" fillId="0" borderId="4" xfId="0" applyNumberFormat="1" applyFont="1" applyFill="1" applyBorder="1" applyAlignment="1" applyProtection="1">
      <alignment vertical="center" wrapText="1"/>
      <protection locked="0"/>
    </xf>
    <xf numFmtId="0" fontId="5" fillId="0" borderId="5" xfId="0" applyNumberFormat="1" applyFont="1" applyFill="1" applyBorder="1" applyAlignment="1" applyProtection="1">
      <alignment vertical="center" wrapText="1"/>
      <protection locked="0"/>
    </xf>
    <xf numFmtId="0" fontId="5" fillId="0" borderId="6" xfId="0" applyNumberFormat="1" applyFont="1" applyFill="1" applyBorder="1" applyAlignment="1">
      <alignment horizontal="center" vertical="center" wrapText="1"/>
    </xf>
    <xf numFmtId="0" fontId="5" fillId="0" borderId="7" xfId="0" applyNumberFormat="1" applyFont="1" applyFill="1" applyBorder="1" applyAlignment="1" applyProtection="1">
      <alignment vertical="center" wrapText="1"/>
      <protection locked="0"/>
    </xf>
    <xf numFmtId="0" fontId="6" fillId="0" borderId="8" xfId="0" applyNumberFormat="1" applyFont="1" applyFill="1" applyBorder="1" applyAlignment="1" applyProtection="1">
      <alignment vertical="center"/>
      <protection locked="0"/>
    </xf>
    <xf numFmtId="0" fontId="6" fillId="0" borderId="10" xfId="0" applyNumberFormat="1" applyFont="1" applyFill="1" applyBorder="1" applyAlignment="1" applyProtection="1">
      <alignment vertical="center"/>
      <protection locked="0"/>
    </xf>
    <xf numFmtId="0" fontId="6" fillId="0" borderId="10"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2" fontId="6" fillId="0" borderId="8" xfId="0" applyNumberFormat="1" applyFont="1" applyFill="1" applyBorder="1" applyAlignment="1" applyProtection="1">
      <alignment horizontal="center" vertical="center"/>
      <protection locked="0"/>
    </xf>
    <xf numFmtId="164" fontId="6" fillId="2" borderId="10" xfId="0" applyNumberFormat="1" applyFont="1" applyFill="1" applyBorder="1" applyAlignment="1" applyProtection="1">
      <alignment horizontal="center" vertical="center"/>
      <protection locked="0"/>
    </xf>
    <xf numFmtId="164" fontId="6" fillId="2" borderId="9" xfId="0" applyNumberFormat="1" applyFont="1" applyFill="1" applyBorder="1" applyAlignment="1" applyProtection="1">
      <alignment horizontal="center" vertical="center"/>
      <protection locked="0"/>
    </xf>
    <xf numFmtId="0" fontId="10" fillId="0" borderId="0" xfId="0" applyFont="1" applyBorder="1" applyAlignment="1">
      <alignment horizontal="center" vertical="center" wrapText="1"/>
    </xf>
    <xf numFmtId="0" fontId="5" fillId="0" borderId="1" xfId="0" applyNumberFormat="1" applyFont="1" applyFill="1" applyBorder="1" applyAlignment="1" applyProtection="1">
      <alignment vertical="center" wrapText="1"/>
      <protection locked="0"/>
    </xf>
    <xf numFmtId="0" fontId="5" fillId="0" borderId="20" xfId="0" applyNumberFormat="1" applyFont="1" applyFill="1" applyBorder="1" applyAlignment="1" applyProtection="1">
      <alignment vertical="center" wrapText="1"/>
      <protection locked="0"/>
    </xf>
    <xf numFmtId="0" fontId="5" fillId="0" borderId="21"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15" xfId="0" applyFont="1" applyFill="1" applyBorder="1" applyAlignment="1">
      <alignment horizontal="center" vertical="center" wrapText="1"/>
    </xf>
    <xf numFmtId="0" fontId="10" fillId="0" borderId="2"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2" borderId="24" xfId="0" applyFont="1" applyFill="1" applyBorder="1" applyAlignment="1">
      <alignment horizontal="center" vertical="center" wrapText="1"/>
    </xf>
    <xf numFmtId="164" fontId="6" fillId="2" borderId="12" xfId="0" applyNumberFormat="1" applyFont="1" applyFill="1" applyBorder="1" applyAlignment="1" applyProtection="1">
      <alignment horizontal="center" vertical="center"/>
      <protection locked="0"/>
    </xf>
    <xf numFmtId="0" fontId="10" fillId="0" borderId="6" xfId="0" applyFont="1" applyBorder="1" applyAlignment="1">
      <alignment horizontal="center" vertical="center" wrapText="1"/>
    </xf>
    <xf numFmtId="0" fontId="5" fillId="0" borderId="25" xfId="0" applyFont="1" applyFill="1" applyBorder="1" applyAlignment="1">
      <alignment horizontal="center" vertical="center" wrapText="1"/>
    </xf>
    <xf numFmtId="0" fontId="10" fillId="0" borderId="15" xfId="0" applyFont="1" applyBorder="1" applyAlignment="1">
      <alignment horizontal="center" vertical="center" wrapText="1"/>
    </xf>
    <xf numFmtId="2" fontId="6" fillId="0" borderId="26" xfId="0" applyNumberFormat="1" applyFont="1" applyBorder="1" applyAlignment="1">
      <alignment horizontal="center" vertical="center"/>
    </xf>
    <xf numFmtId="4" fontId="11" fillId="0" borderId="9" xfId="0" applyNumberFormat="1" applyFont="1" applyFill="1" applyBorder="1" applyAlignment="1">
      <alignment horizontal="center" vertical="center"/>
    </xf>
    <xf numFmtId="2" fontId="6" fillId="0" borderId="27" xfId="0" applyNumberFormat="1" applyFont="1" applyBorder="1" applyAlignment="1">
      <alignment horizontal="center" vertical="center"/>
    </xf>
    <xf numFmtId="4" fontId="11" fillId="0" borderId="28" xfId="0" applyNumberFormat="1" applyFont="1" applyFill="1" applyBorder="1" applyAlignment="1">
      <alignment horizontal="center" vertical="center"/>
    </xf>
    <xf numFmtId="49" fontId="2" fillId="3" borderId="10" xfId="0" applyNumberFormat="1" applyFont="1" applyFill="1" applyBorder="1" applyAlignment="1" applyProtection="1">
      <alignment wrapText="1"/>
      <protection locked="0"/>
    </xf>
    <xf numFmtId="49" fontId="4" fillId="3" borderId="10" xfId="0" applyNumberFormat="1" applyFont="1" applyFill="1" applyBorder="1" applyProtection="1">
      <protection locked="0"/>
    </xf>
    <xf numFmtId="49" fontId="1" fillId="3" borderId="10" xfId="0" applyNumberFormat="1" applyFont="1" applyFill="1" applyBorder="1" applyProtection="1">
      <protection locked="0"/>
    </xf>
    <xf numFmtId="164" fontId="6" fillId="2" borderId="10" xfId="0" applyNumberFormat="1" applyFont="1" applyFill="1" applyBorder="1" applyAlignment="1" applyProtection="1">
      <alignment horizontal="center" vertical="center"/>
    </xf>
    <xf numFmtId="0" fontId="0" fillId="4" borderId="10" xfId="0" applyFill="1" applyBorder="1"/>
    <xf numFmtId="0" fontId="8" fillId="3" borderId="10" xfId="0" applyFont="1" applyFill="1" applyBorder="1" applyAlignment="1">
      <alignment horizontal="center" vertical="center"/>
    </xf>
    <xf numFmtId="0" fontId="0" fillId="3" borderId="0" xfId="0" applyFill="1" applyAlignment="1">
      <alignment horizontal="left" vertical="top" wrapText="1"/>
    </xf>
    <xf numFmtId="0" fontId="0" fillId="3" borderId="0" xfId="0" applyFill="1" applyAlignment="1">
      <alignment horizontal="left" vertical="top"/>
    </xf>
    <xf numFmtId="0" fontId="8" fillId="3" borderId="19" xfId="0" applyFont="1" applyFill="1" applyBorder="1" applyAlignment="1">
      <alignment horizontal="center" vertical="center"/>
    </xf>
    <xf numFmtId="0" fontId="8" fillId="3" borderId="0"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vertical="center"/>
    </xf>
    <xf numFmtId="0" fontId="6" fillId="0" borderId="6" xfId="0" applyFont="1" applyBorder="1" applyAlignment="1">
      <alignment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528676</xdr:colOff>
      <xdr:row>7</xdr:row>
      <xdr:rowOff>180975</xdr:rowOff>
    </xdr:from>
    <xdr:to>
      <xdr:col>8</xdr:col>
      <xdr:colOff>524318</xdr:colOff>
      <xdr:row>17</xdr:row>
      <xdr:rowOff>105252</xdr:rowOff>
    </xdr:to>
    <xdr:pic>
      <xdr:nvPicPr>
        <xdr:cNvPr id="3" name="Obrázek 2">
          <a:extLst>
            <a:ext uri="{FF2B5EF4-FFF2-40B4-BE49-F238E27FC236}">
              <a16:creationId xmlns:a16="http://schemas.microsoft.com/office/drawing/2014/main" xmlns="" id="{5B72DE3B-A449-4A70-9BB7-40F32CF37FD2}"/>
            </a:ext>
          </a:extLst>
        </xdr:cNvPr>
        <xdr:cNvPicPr>
          <a:picLocks noChangeAspect="1"/>
        </xdr:cNvPicPr>
      </xdr:nvPicPr>
      <xdr:blipFill>
        <a:blip xmlns:r="http://schemas.openxmlformats.org/officeDocument/2006/relationships" r:embed="rId1" cstate="print"/>
        <a:stretch>
          <a:fillRect/>
        </a:stretch>
      </xdr:blipFill>
      <xdr:spPr>
        <a:xfrm>
          <a:off x="8196301" y="1752600"/>
          <a:ext cx="2100667" cy="2257902"/>
        </a:xfrm>
        <a:prstGeom prst="rect">
          <a:avLst/>
        </a:prstGeom>
      </xdr:spPr>
    </xdr:pic>
    <xdr:clientData/>
  </xdr:twoCellAnchor>
  <xdr:twoCellAnchor>
    <xdr:from>
      <xdr:col>1</xdr:col>
      <xdr:colOff>847726</xdr:colOff>
      <xdr:row>16</xdr:row>
      <xdr:rowOff>190499</xdr:rowOff>
    </xdr:from>
    <xdr:to>
      <xdr:col>4</xdr:col>
      <xdr:colOff>1285876</xdr:colOff>
      <xdr:row>49</xdr:row>
      <xdr:rowOff>181842</xdr:rowOff>
    </xdr:to>
    <xdr:grpSp>
      <xdr:nvGrpSpPr>
        <xdr:cNvPr id="6" name="Skupina 5">
          <a:extLst>
            <a:ext uri="{FF2B5EF4-FFF2-40B4-BE49-F238E27FC236}">
              <a16:creationId xmlns:a16="http://schemas.microsoft.com/office/drawing/2014/main" xmlns="" id="{6709D372-D077-42B0-949D-0621B09F5112}"/>
            </a:ext>
          </a:extLst>
        </xdr:cNvPr>
        <xdr:cNvGrpSpPr/>
      </xdr:nvGrpSpPr>
      <xdr:grpSpPr>
        <a:xfrm>
          <a:off x="1647826" y="3905249"/>
          <a:ext cx="4400550" cy="6277843"/>
          <a:chOff x="1847850" y="4486275"/>
          <a:chExt cx="4772691" cy="6592168"/>
        </a:xfrm>
      </xdr:grpSpPr>
      <xdr:pic>
        <xdr:nvPicPr>
          <xdr:cNvPr id="4" name="Obrázek 3">
            <a:extLst>
              <a:ext uri="{FF2B5EF4-FFF2-40B4-BE49-F238E27FC236}">
                <a16:creationId xmlns:a16="http://schemas.microsoft.com/office/drawing/2014/main" xmlns="" id="{6989DE4C-A553-42A5-BC03-F10673F927E4}"/>
              </a:ext>
            </a:extLst>
          </xdr:cNvPr>
          <xdr:cNvPicPr>
            <a:picLocks noChangeAspect="1"/>
          </xdr:cNvPicPr>
        </xdr:nvPicPr>
        <xdr:blipFill>
          <a:blip xmlns:r="http://schemas.openxmlformats.org/officeDocument/2006/relationships" r:embed="rId2" cstate="print"/>
          <a:stretch>
            <a:fillRect/>
          </a:stretch>
        </xdr:blipFill>
        <xdr:spPr>
          <a:xfrm>
            <a:off x="2200275" y="4486275"/>
            <a:ext cx="4191585" cy="381053"/>
          </a:xfrm>
          <a:prstGeom prst="rect">
            <a:avLst/>
          </a:prstGeom>
        </xdr:spPr>
      </xdr:pic>
      <xdr:pic>
        <xdr:nvPicPr>
          <xdr:cNvPr id="5" name="Obrázek 4">
            <a:extLst>
              <a:ext uri="{FF2B5EF4-FFF2-40B4-BE49-F238E27FC236}">
                <a16:creationId xmlns:a16="http://schemas.microsoft.com/office/drawing/2014/main" xmlns="" id="{BBE1BB78-2F40-4183-8099-D0719DFB91EF}"/>
              </a:ext>
            </a:extLst>
          </xdr:cNvPr>
          <xdr:cNvPicPr>
            <a:picLocks noChangeAspect="1"/>
          </xdr:cNvPicPr>
        </xdr:nvPicPr>
        <xdr:blipFill>
          <a:blip xmlns:r="http://schemas.openxmlformats.org/officeDocument/2006/relationships" r:embed="rId3" cstate="print"/>
          <a:stretch>
            <a:fillRect/>
          </a:stretch>
        </xdr:blipFill>
        <xdr:spPr>
          <a:xfrm>
            <a:off x="1847850" y="4857750"/>
            <a:ext cx="4772691" cy="6220693"/>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3:H19"/>
  <sheetViews>
    <sheetView tabSelected="1" workbookViewId="0">
      <selection activeCell="E4" sqref="E4"/>
    </sheetView>
  </sheetViews>
  <sheetFormatPr defaultColWidth="9.140625" defaultRowHeight="15"/>
  <cols>
    <col min="1" max="1" width="12" style="1" bestFit="1" customWidth="1"/>
    <col min="2" max="2" width="15.7109375" style="1" customWidth="1"/>
    <col min="3" max="3" width="23.5703125" style="1" bestFit="1" customWidth="1"/>
    <col min="4" max="4" width="20.140625" style="1" customWidth="1"/>
    <col min="5" max="5" width="20.28515625" style="1" customWidth="1"/>
    <col min="6" max="6" width="23.28515625" style="1" customWidth="1"/>
    <col min="7" max="7" width="15.28515625" style="1" customWidth="1"/>
    <col min="8" max="8" width="16.28515625" style="1" customWidth="1"/>
    <col min="9" max="16384" width="9.140625" style="1"/>
  </cols>
  <sheetData>
    <row r="3" spans="2:8" ht="18.75">
      <c r="B3" s="69" t="s">
        <v>15</v>
      </c>
      <c r="C3" s="69"/>
      <c r="D3" s="69"/>
      <c r="E3" s="72" t="s">
        <v>14</v>
      </c>
      <c r="F3" s="73"/>
      <c r="G3" s="73"/>
      <c r="H3" s="73"/>
    </row>
    <row r="4" spans="2:8" ht="30">
      <c r="B4" s="2" t="s">
        <v>16</v>
      </c>
      <c r="C4" s="2" t="s">
        <v>0</v>
      </c>
      <c r="D4" s="2" t="s">
        <v>22</v>
      </c>
      <c r="E4" s="3" t="s">
        <v>51</v>
      </c>
      <c r="F4" s="3" t="s">
        <v>17</v>
      </c>
      <c r="G4" s="3" t="s">
        <v>46</v>
      </c>
      <c r="H4" s="3" t="s">
        <v>47</v>
      </c>
    </row>
    <row r="5" spans="2:8">
      <c r="B5" s="68"/>
      <c r="C5" s="68" t="s">
        <v>18</v>
      </c>
      <c r="D5" s="68"/>
      <c r="E5" s="16" t="e">
        <f ca="1">Equations!G4</f>
        <v>#NAME?</v>
      </c>
      <c r="F5" s="16" t="e">
        <f ca="1">Equations!H4</f>
        <v>#NAME?</v>
      </c>
      <c r="G5" s="16" t="e">
        <f ca="1">Equations!J4</f>
        <v>#NAME?</v>
      </c>
      <c r="H5" s="16" t="e">
        <f ca="1">Equations!K4</f>
        <v>#NAME?</v>
      </c>
    </row>
    <row r="6" spans="2:8">
      <c r="B6" s="68"/>
      <c r="C6" s="68" t="s">
        <v>18</v>
      </c>
      <c r="D6" s="68"/>
      <c r="E6" s="16" t="e">
        <f ca="1">Equations!G5</f>
        <v>#NAME?</v>
      </c>
      <c r="F6" s="16" t="e">
        <f ca="1">Equations!H5</f>
        <v>#NAME?</v>
      </c>
      <c r="G6" s="16" t="e">
        <f ca="1">Equations!J5</f>
        <v>#NAME?</v>
      </c>
      <c r="H6" s="16" t="e">
        <f ca="1">Equations!K5</f>
        <v>#NAME?</v>
      </c>
    </row>
    <row r="7" spans="2:8">
      <c r="B7" s="68"/>
      <c r="C7" s="68" t="s">
        <v>18</v>
      </c>
      <c r="D7" s="68"/>
      <c r="E7" s="16" t="e">
        <f ca="1">Equations!G6</f>
        <v>#NAME?</v>
      </c>
      <c r="F7" s="16" t="e">
        <f ca="1">Equations!H6</f>
        <v>#NAME?</v>
      </c>
      <c r="G7" s="16" t="e">
        <f ca="1">Equations!J6</f>
        <v>#NAME?</v>
      </c>
      <c r="H7" s="16" t="e">
        <f ca="1">Equations!K6</f>
        <v>#NAME?</v>
      </c>
    </row>
    <row r="13" spans="2:8">
      <c r="B13" s="17" t="s">
        <v>39</v>
      </c>
    </row>
    <row r="14" spans="2:8" ht="17.25" customHeight="1">
      <c r="B14" s="18" t="s">
        <v>41</v>
      </c>
      <c r="C14" s="71" t="s">
        <v>42</v>
      </c>
      <c r="D14" s="71"/>
      <c r="E14" s="71"/>
      <c r="F14" s="71"/>
    </row>
    <row r="15" spans="2:8" ht="17.25" customHeight="1">
      <c r="B15" s="18" t="s">
        <v>40</v>
      </c>
      <c r="C15" s="71" t="s">
        <v>43</v>
      </c>
      <c r="D15" s="71"/>
      <c r="E15" s="71"/>
      <c r="F15" s="71"/>
    </row>
    <row r="16" spans="2:8" ht="44.25" customHeight="1">
      <c r="B16" s="18" t="s">
        <v>38</v>
      </c>
      <c r="C16" s="70" t="s">
        <v>44</v>
      </c>
      <c r="D16" s="70"/>
      <c r="E16" s="70"/>
      <c r="F16" s="70"/>
    </row>
    <row r="19" spans="3:3">
      <c r="C19"/>
    </row>
  </sheetData>
  <sheetProtection selectLockedCells="1" selectUnlockedCells="1"/>
  <mergeCells count="5">
    <mergeCell ref="B3:D3"/>
    <mergeCell ref="C16:F16"/>
    <mergeCell ref="C15:F15"/>
    <mergeCell ref="C14:F14"/>
    <mergeCell ref="E3:H3"/>
  </mergeCells>
  <pageMargins left="0.7" right="0.7" top="0.75" bottom="0.75" header="0.3" footer="0.3"/>
  <drawing r:id="rId1"/>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showInputMessage="1" showErrorMessage="1" xr:uid="{079C6B5A-7042-4219-9FC9-4FA6F035F43F}">
          <x14:formula1>
            <xm:f>'Species list'!$A$2:$A$8</xm:f>
          </x14:formula1>
          <xm:sqref>C5:C7</xm:sqref>
        </x14:dataValidation>
      </x14:dataValidations>
    </ext>
  </extLst>
</worksheet>
</file>

<file path=xl/worksheets/sheet2.xml><?xml version="1.0" encoding="utf-8"?>
<worksheet xmlns="http://schemas.openxmlformats.org/spreadsheetml/2006/main" xmlns:r="http://schemas.openxmlformats.org/officeDocument/2006/relationships">
  <dimension ref="A1:D9"/>
  <sheetViews>
    <sheetView workbookViewId="0">
      <selection activeCell="B14" sqref="B14"/>
    </sheetView>
  </sheetViews>
  <sheetFormatPr defaultRowHeight="15"/>
  <cols>
    <col min="1" max="1" width="26.140625" style="22" customWidth="1"/>
    <col min="2" max="2" width="21.140625" style="22" bestFit="1" customWidth="1"/>
    <col min="3" max="3" width="75" customWidth="1"/>
    <col min="4" max="4" width="42.28515625" customWidth="1"/>
    <col min="10" max="10" width="10.140625" customWidth="1"/>
    <col min="11" max="11" width="11.140625" customWidth="1"/>
  </cols>
  <sheetData>
    <row r="1" spans="1:4">
      <c r="A1" s="24" t="s">
        <v>0</v>
      </c>
      <c r="B1" s="24" t="s">
        <v>37</v>
      </c>
    </row>
    <row r="2" spans="1:4">
      <c r="A2" s="25" t="s">
        <v>18</v>
      </c>
      <c r="B2" s="25"/>
    </row>
    <row r="3" spans="1:4">
      <c r="A3" s="26" t="s">
        <v>2</v>
      </c>
      <c r="B3" s="27" t="s">
        <v>31</v>
      </c>
    </row>
    <row r="4" spans="1:4" s="4" customFormat="1">
      <c r="A4" s="64" t="s">
        <v>3</v>
      </c>
      <c r="B4" s="27" t="s">
        <v>30</v>
      </c>
      <c r="D4" s="19"/>
    </row>
    <row r="5" spans="1:4">
      <c r="A5" s="66" t="s">
        <v>45</v>
      </c>
      <c r="B5" s="65" t="s">
        <v>31</v>
      </c>
    </row>
    <row r="6" spans="1:4">
      <c r="A6" s="65" t="s">
        <v>1</v>
      </c>
      <c r="B6" s="65" t="s">
        <v>29</v>
      </c>
    </row>
    <row r="7" spans="1:4">
      <c r="A7" s="26" t="s">
        <v>4</v>
      </c>
      <c r="B7" s="27" t="s">
        <v>30</v>
      </c>
    </row>
    <row r="8" spans="1:4">
      <c r="A8" s="26" t="s">
        <v>5</v>
      </c>
      <c r="B8" s="27" t="s">
        <v>31</v>
      </c>
    </row>
    <row r="9" spans="1:4">
      <c r="B9" s="23"/>
    </row>
  </sheetData>
  <sheetProtection algorithmName="SHA-512" hashValue="n+sUJt94OURJCslfnKbbVcBzjKsalcSi0mSMSRli7IV/eB6s/bFODC5FOqUVxe1gOlJvNotMf535cwzJHS2Iog==" saltValue="g231YI7wVJ4A1KeIGDeIkg==" spinCount="100000" sheet="1" objects="1" scenarios="1" selectLockedCells="1" selectUnlockedCell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O10"/>
  <sheetViews>
    <sheetView topLeftCell="F1" zoomScale="80" zoomScaleNormal="80" workbookViewId="0">
      <selection activeCell="O5" sqref="O5"/>
    </sheetView>
  </sheetViews>
  <sheetFormatPr defaultColWidth="9.140625" defaultRowHeight="15"/>
  <cols>
    <col min="1" max="1" width="13.42578125" style="13" bestFit="1" customWidth="1"/>
    <col min="2" max="2" width="28.7109375" style="13" customWidth="1"/>
    <col min="3" max="3" width="27" style="13" customWidth="1"/>
    <col min="4" max="4" width="14" style="13" customWidth="1"/>
    <col min="5" max="5" width="18.42578125" style="13" customWidth="1"/>
    <col min="6" max="6" width="23.140625" style="13" customWidth="1"/>
    <col min="7" max="7" width="21.7109375" style="13" customWidth="1"/>
    <col min="8" max="8" width="19.42578125" style="13" customWidth="1"/>
    <col min="9" max="11" width="19.85546875" style="13" customWidth="1"/>
    <col min="12" max="12" width="22" style="13" customWidth="1"/>
    <col min="13" max="15" width="24.140625" style="13" bestFit="1" customWidth="1"/>
    <col min="16" max="16384" width="9.140625" style="13"/>
  </cols>
  <sheetData>
    <row r="1" spans="1:15" s="6" customFormat="1" ht="37.5" customHeight="1" thickBot="1">
      <c r="A1" s="81" t="s">
        <v>35</v>
      </c>
      <c r="B1" s="82"/>
      <c r="C1" s="82"/>
      <c r="D1" s="83"/>
      <c r="E1" s="84" t="s">
        <v>34</v>
      </c>
      <c r="F1" s="85"/>
      <c r="G1" s="85"/>
      <c r="H1" s="85"/>
      <c r="I1" s="85"/>
      <c r="J1" s="85"/>
      <c r="K1" s="86"/>
      <c r="L1" s="77" t="s">
        <v>36</v>
      </c>
      <c r="M1" s="78"/>
      <c r="N1" s="79"/>
      <c r="O1" s="80"/>
    </row>
    <row r="2" spans="1:15" s="8" customFormat="1" ht="63.75" customHeight="1" thickBot="1">
      <c r="A2" s="47" t="s">
        <v>19</v>
      </c>
      <c r="B2" s="35" t="s">
        <v>6</v>
      </c>
      <c r="C2" s="36" t="s">
        <v>7</v>
      </c>
      <c r="D2" s="37" t="s">
        <v>22</v>
      </c>
      <c r="E2" s="20" t="s">
        <v>23</v>
      </c>
      <c r="F2" s="7" t="s">
        <v>24</v>
      </c>
      <c r="G2" s="7" t="s">
        <v>32</v>
      </c>
      <c r="H2" s="53" t="s">
        <v>17</v>
      </c>
      <c r="I2" s="54" t="s">
        <v>50</v>
      </c>
      <c r="J2" s="21" t="s">
        <v>48</v>
      </c>
      <c r="K2" s="57" t="s">
        <v>47</v>
      </c>
      <c r="L2" s="74" t="s">
        <v>25</v>
      </c>
      <c r="M2" s="75"/>
      <c r="N2" s="75" t="s">
        <v>26</v>
      </c>
      <c r="O2" s="76"/>
    </row>
    <row r="3" spans="1:15" s="8" customFormat="1" ht="15" customHeight="1">
      <c r="A3" s="38" t="s">
        <v>20</v>
      </c>
      <c r="B3" s="48" t="s">
        <v>21</v>
      </c>
      <c r="C3" s="48" t="s">
        <v>8</v>
      </c>
      <c r="D3" s="49" t="s">
        <v>9</v>
      </c>
      <c r="E3" s="50" t="s">
        <v>10</v>
      </c>
      <c r="F3" s="51" t="s">
        <v>11</v>
      </c>
      <c r="G3" s="51" t="s">
        <v>11</v>
      </c>
      <c r="H3" s="46" t="s">
        <v>33</v>
      </c>
      <c r="I3" s="52" t="s">
        <v>27</v>
      </c>
      <c r="J3" s="58" t="s">
        <v>49</v>
      </c>
      <c r="K3" s="59" t="s">
        <v>33</v>
      </c>
      <c r="L3" s="55" t="s">
        <v>12</v>
      </c>
      <c r="M3" s="14" t="s">
        <v>13</v>
      </c>
      <c r="N3" s="14" t="s">
        <v>12</v>
      </c>
      <c r="O3" s="15" t="s">
        <v>13</v>
      </c>
    </row>
    <row r="4" spans="1:15" s="6" customFormat="1" ht="18.75">
      <c r="A4" s="39">
        <f>'C and biomass calculation'!B5</f>
        <v>0</v>
      </c>
      <c r="B4" s="40" t="str">
        <f>'C and biomass calculation'!C5</f>
        <v>click to choose from a list</v>
      </c>
      <c r="C4" s="40" t="e">
        <f ca="1">_xlfn.IFS(B4='Species list'!A2,'Species list'!B2,B4='Species list'!A3,'Species list'!B3,B4='Species list'!A4,'Species list'!B4,B4='Species list'!A5,'Species list'!B5,B4='Species list'!A6,'Species list'!B6,B4='Species list'!A7,'Species list'!B7,B4='Species list'!A8,'Species list'!B8)</f>
        <v>#NAME?</v>
      </c>
      <c r="D4" s="41">
        <f>'C and biomass calculation'!D5</f>
        <v>0</v>
      </c>
      <c r="E4" s="43">
        <f t="shared" ref="E4:E6" si="0">D4/PI()</f>
        <v>0</v>
      </c>
      <c r="F4" s="9" t="e">
        <f ca="1">EXP(L4+M4*LN(E4))</f>
        <v>#NAME?</v>
      </c>
      <c r="G4" s="9" t="e">
        <f ca="1">F4*1000</f>
        <v>#NAME?</v>
      </c>
      <c r="H4" s="10" t="e">
        <f ca="1">G4*0.5</f>
        <v>#NAME?</v>
      </c>
      <c r="I4" s="11" t="e">
        <f ca="1">EXP(N4+O4/E4)*G4</f>
        <v>#NAME?</v>
      </c>
      <c r="J4" s="60" t="e">
        <f ca="1">G4+I4</f>
        <v>#NAME?</v>
      </c>
      <c r="K4" s="61" t="e">
        <f ca="1">J4*0.5</f>
        <v>#NAME?</v>
      </c>
      <c r="L4" s="56" t="e">
        <f ca="1">VLOOKUP(C4,Coeficients!A1:E5,2,FALSE)</f>
        <v>#NAME?</v>
      </c>
      <c r="M4" s="44" t="e">
        <f ca="1">VLOOKUP(C4,Coeficients!A1:E5,3,FALSE)</f>
        <v>#NAME?</v>
      </c>
      <c r="N4" s="67" t="e">
        <f ca="1">VLOOKUP(C4,Coeficients!A1:E5,4,FALSE)</f>
        <v>#NAME?</v>
      </c>
      <c r="O4" s="45" t="e">
        <f ca="1">VLOOKUP(C4,Coeficients!A1:E5,5,FALSE)</f>
        <v>#NAME?</v>
      </c>
    </row>
    <row r="5" spans="1:15" s="6" customFormat="1" ht="18.75">
      <c r="A5" s="39">
        <f>'C and biomass calculation'!B6</f>
        <v>0</v>
      </c>
      <c r="B5" s="40" t="str">
        <f>'C and biomass calculation'!C6</f>
        <v>click to choose from a list</v>
      </c>
      <c r="C5" s="40" t="e">
        <f ca="1">_xlfn.IFS(B5='Species list'!A2,'Species list'!B2,B5='Species list'!A3,'Species list'!B3,B5='Species list'!A4,'Species list'!B4,B5='Species list'!A5,'Species list'!B5,B5='Species list'!A6,'Species list'!B6,B5='Species list'!A7,'Species list'!B7,B5='Species list'!A8,'Species list'!B8)</f>
        <v>#NAME?</v>
      </c>
      <c r="D5" s="42">
        <f>'C and biomass calculation'!D6</f>
        <v>0</v>
      </c>
      <c r="E5" s="43">
        <f t="shared" si="0"/>
        <v>0</v>
      </c>
      <c r="F5" s="9" t="e">
        <f ca="1">EXP(L5+M5*LN(E5))</f>
        <v>#NAME?</v>
      </c>
      <c r="G5" s="9" t="e">
        <f t="shared" ref="G5:G6" ca="1" si="1">F5*1000</f>
        <v>#NAME?</v>
      </c>
      <c r="H5" s="10" t="e">
        <f t="shared" ref="H5:H6" ca="1" si="2">G5*0.5</f>
        <v>#NAME?</v>
      </c>
      <c r="I5" s="11" t="e">
        <f t="shared" ref="I5:I6" ca="1" si="3">EXP(N5+O5/E5)*G5</f>
        <v>#NAME?</v>
      </c>
      <c r="J5" s="60" t="e">
        <f t="shared" ref="J5" ca="1" si="4">G5+I5</f>
        <v>#NAME?</v>
      </c>
      <c r="K5" s="61" t="e">
        <f ca="1">J5*0.5</f>
        <v>#NAME?</v>
      </c>
      <c r="L5" s="56" t="e">
        <f ca="1">VLOOKUP(C5,Coeficients!A1:E5,2,FALSE)</f>
        <v>#NAME?</v>
      </c>
      <c r="M5" s="44" t="e">
        <f ca="1">VLOOKUP(C5,Coeficients!A1:E5,3,FALSE)</f>
        <v>#NAME?</v>
      </c>
      <c r="N5" s="44" t="e">
        <f ca="1">VLOOKUP(C5,Coeficients!A1:E5,4,FALSE)</f>
        <v>#NAME?</v>
      </c>
      <c r="O5" s="45" t="e">
        <f ca="1">VLOOKUP(C5,Coeficients!A1:E5,5,FALSE)</f>
        <v>#NAME?</v>
      </c>
    </row>
    <row r="6" spans="1:15" s="6" customFormat="1" ht="19.5" thickBot="1">
      <c r="A6" s="39">
        <f>'C and biomass calculation'!B7</f>
        <v>0</v>
      </c>
      <c r="B6" s="40" t="str">
        <f>'C and biomass calculation'!C7</f>
        <v>click to choose from a list</v>
      </c>
      <c r="C6" s="40" t="e">
        <f ca="1">_xlfn.IFS(B6='Species list'!A2,'Species list'!B2,B6='Species list'!A3,'Species list'!B3,B6='Species list'!A4,'Species list'!B4,B6='Species list'!A5,'Species list'!B5,B6='Species list'!A6,'Species list'!B6,B6='Species list'!A7,'Species list'!B7,B6='Species list'!A8,'Species list'!B8)</f>
        <v>#NAME?</v>
      </c>
      <c r="D6" s="42">
        <f>'C and biomass calculation'!D7</f>
        <v>0</v>
      </c>
      <c r="E6" s="43">
        <f t="shared" si="0"/>
        <v>0</v>
      </c>
      <c r="F6" s="9" t="e">
        <f ca="1">EXP(L6+M6*LN(E6))</f>
        <v>#NAME?</v>
      </c>
      <c r="G6" s="9" t="e">
        <f t="shared" ca="1" si="1"/>
        <v>#NAME?</v>
      </c>
      <c r="H6" s="10" t="e">
        <f t="shared" ca="1" si="2"/>
        <v>#NAME?</v>
      </c>
      <c r="I6" s="11" t="e">
        <f t="shared" ca="1" si="3"/>
        <v>#NAME?</v>
      </c>
      <c r="J6" s="62" t="e">
        <f ca="1">G6+I6</f>
        <v>#NAME?</v>
      </c>
      <c r="K6" s="63" t="e">
        <f ca="1">J6*0.5</f>
        <v>#NAME?</v>
      </c>
      <c r="L6" s="56" t="e">
        <f ca="1">VLOOKUP(C6,Coeficients!A1:E5,2,FALSE)</f>
        <v>#NAME?</v>
      </c>
      <c r="M6" s="44" t="e">
        <f ca="1">VLOOKUP(C6,Coeficients!A1:E5,3,FALSE)</f>
        <v>#NAME?</v>
      </c>
      <c r="N6" s="44" t="e">
        <f ca="1">VLOOKUP(C6,Coeficients!A1:E5,4,FALSE)</f>
        <v>#NAME?</v>
      </c>
      <c r="O6" s="45" t="e">
        <f ca="1">VLOOKUP(C6,Coeficients!A1:E5,5,FALSE)</f>
        <v>#NAME?</v>
      </c>
    </row>
    <row r="10" spans="1:15" s="12" customFormat="1">
      <c r="H10" s="13"/>
    </row>
  </sheetData>
  <sheetProtection algorithmName="SHA-512" hashValue="TruGqvFkgN64kMRaKgtsU6OA5TXWgL4LRf6RvmQk+R1Nt7Q7lM4uE+TY+Rz4vvHd++hN+FPo58P1dI87bU/eAw==" saltValue="4y6IfGglj0AU0DNLEUauNw==" spinCount="100000" sheet="1" objects="1" scenarios="1" selectLockedCells="1" selectUnlockedCells="1"/>
  <mergeCells count="5">
    <mergeCell ref="L2:M2"/>
    <mergeCell ref="N2:O2"/>
    <mergeCell ref="L1:O1"/>
    <mergeCell ref="A1:D1"/>
    <mergeCell ref="E1:K1"/>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E5"/>
  <sheetViews>
    <sheetView workbookViewId="0">
      <selection activeCell="H13" sqref="H13"/>
    </sheetView>
  </sheetViews>
  <sheetFormatPr defaultRowHeight="15"/>
  <cols>
    <col min="1" max="1" width="34.42578125" bestFit="1" customWidth="1"/>
    <col min="2" max="2" width="14.7109375" customWidth="1"/>
    <col min="3" max="5" width="11.85546875" customWidth="1"/>
  </cols>
  <sheetData>
    <row r="1" spans="1:5" s="31" customFormat="1" ht="60" customHeight="1">
      <c r="A1" s="28"/>
      <c r="B1" s="29" t="s">
        <v>25</v>
      </c>
      <c r="C1" s="30"/>
      <c r="D1" s="29" t="s">
        <v>26</v>
      </c>
      <c r="E1" s="30"/>
    </row>
    <row r="2" spans="1:5" ht="18.75">
      <c r="A2" s="32" t="s">
        <v>28</v>
      </c>
      <c r="B2" s="5" t="s">
        <v>12</v>
      </c>
      <c r="C2" s="5" t="s">
        <v>13</v>
      </c>
      <c r="D2" s="5" t="s">
        <v>12</v>
      </c>
      <c r="E2" s="5" t="s">
        <v>13</v>
      </c>
    </row>
    <row r="3" spans="1:5" ht="18.75">
      <c r="A3" s="33" t="s">
        <v>29</v>
      </c>
      <c r="B3" s="34">
        <v>-2.5356000000000001</v>
      </c>
      <c r="C3" s="34">
        <v>2.4348999999999998</v>
      </c>
      <c r="D3" s="34">
        <v>-1.5619000000000001</v>
      </c>
      <c r="E3" s="34">
        <v>0.66139999999999999</v>
      </c>
    </row>
    <row r="4" spans="1:5" ht="18.75">
      <c r="A4" s="33" t="s">
        <v>30</v>
      </c>
      <c r="B4" s="34">
        <v>-2.48</v>
      </c>
      <c r="C4" s="34">
        <v>2.4834999999999998</v>
      </c>
      <c r="D4" s="34">
        <v>-1.6911</v>
      </c>
      <c r="E4" s="34">
        <v>0.81599999999999995</v>
      </c>
    </row>
    <row r="5" spans="1:5" ht="18.75">
      <c r="A5" s="33" t="s">
        <v>31</v>
      </c>
      <c r="B5" s="34">
        <v>-2.0127000000000002</v>
      </c>
      <c r="C5" s="34">
        <v>2.4342000000000001</v>
      </c>
      <c r="D5" s="34">
        <v>-1.6911</v>
      </c>
      <c r="E5" s="34">
        <v>0.81599999999999995</v>
      </c>
    </row>
  </sheetData>
  <sheetProtection algorithmName="SHA-512" hashValue="QWX8u1ZiIgJk2Rdm6VfrahgkwBRZ5H6a7mR7VO518Xr9mr9YY2Qc7k8eQuFIgO56zqxAm+tMafYIhJvoBYxA+g==" saltValue="cFCGvICyIlBMhaLORQ2hMA==" spinCount="100000" sheet="1" objects="1" scenarios="1"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C and biomass calculation</vt:lpstr>
      <vt:lpstr>Species list</vt:lpstr>
      <vt:lpstr>Equations</vt:lpstr>
      <vt:lpstr>Coeficients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2020-03-23T09:02:13Z</dcterms:modified>
</cp:coreProperties>
</file>